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лист1" sheetId="1" r:id="rId1"/>
    <sheet name="Лист2" sheetId="2" r:id="rId2"/>
  </sheets>
  <definedNames>
    <definedName name="_xlnm.Print_Area" localSheetId="0">'лист1'!$A$1:$F$43</definedName>
    <definedName name="_xlnm.Print_Area" localSheetId="1">'Лист2'!$A$1:$G$47</definedName>
  </definedNames>
  <calcPr fullCalcOnLoad="1"/>
</workbook>
</file>

<file path=xl/sharedStrings.xml><?xml version="1.0" encoding="utf-8"?>
<sst xmlns="http://schemas.openxmlformats.org/spreadsheetml/2006/main" count="112" uniqueCount="63">
  <si>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</si>
  <si>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</si>
  <si>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</si>
  <si>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</si>
  <si>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</si>
  <si>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</si>
  <si>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</si>
  <si>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</si>
  <si>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</si>
  <si>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</si>
  <si>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</si>
  <si>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</si>
  <si>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</si>
  <si>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</si>
  <si>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</si>
  <si>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</si>
  <si>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</si>
  <si>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</si>
  <si>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</si>
  <si>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</si>
  <si>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</si>
  <si>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</si>
  <si>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</si>
  <si>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</si>
  <si>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</si>
  <si>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</si>
  <si>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</si>
  <si>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</si>
  <si>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</si>
  <si>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</si>
  <si>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</si>
  <si>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</si>
  <si>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</si>
  <si>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</si>
  <si>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</si>
  <si>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</si>
  <si>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</si>
  <si>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</si>
  <si>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</si>
  <si>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</si>
  <si>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</si>
  <si>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 xml:space="preserve">Услуги по управлению многоквартирным домом (12%) </t>
  </si>
  <si>
    <t>Предлагаемый план работ и услуг по содержанию и ремонту общего имущества МКД на 2016 год по адресу:                                                     Солнечная Поляна, 3</t>
  </si>
  <si>
    <t>ТТК</t>
  </si>
  <si>
    <t>Задоженность (-), переплата (+) посостоянию на 01.11.2015</t>
  </si>
  <si>
    <t>Ремонт козырьков подъездных №3,4,5</t>
  </si>
  <si>
    <t>Замена люка на крыше в подъездах №1-5</t>
  </si>
  <si>
    <t>Страхование лифтов (5шт*333руб/год)=1665руб</t>
  </si>
  <si>
    <t>Замена входной двери в подъезде №3</t>
  </si>
  <si>
    <t xml:space="preserve">Установка решеток и дверок на цокольные окна (10 штук *3000руб/шт = 30000руб) </t>
  </si>
  <si>
    <t>Диагностика лифта в подъездах №1-5</t>
  </si>
  <si>
    <t>Ремонт подъезда №1,4,5</t>
  </si>
  <si>
    <t>Установка дверей в чердачном помещении</t>
  </si>
  <si>
    <t>Теплоизоляция трубопровода отопления  15м*300руб/м=36000руб</t>
  </si>
  <si>
    <t>Теплоизоляция трубопровода отопления  120м*300руб/м=36000руб</t>
  </si>
  <si>
    <t>Косметический ремонт подъезда (покраска)</t>
  </si>
  <si>
    <t>Частичный ремонт канализации</t>
  </si>
  <si>
    <t>Остаток денежных средств по состоянию на 01.11.2015 - 201936,06 руб</t>
  </si>
  <si>
    <t>Изоляция электропроводки в подъездах</t>
  </si>
  <si>
    <t>Замена перил</t>
  </si>
  <si>
    <t>Диагностика лифтов</t>
  </si>
  <si>
    <t>План работ и услуг по содержанию и ремонту общего имущества МКД на 2016 год по адресу:                                                     Солнечная Поляна, 3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</si>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</sst>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2" fontId="3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4" fillId="0" borderId="10" xfId="0" applyNumberFormat="1" applyFont="1" applyBorder="1" applyAlignment="1" applyProtection="1">
      <alignment horizontal="left" wrapText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7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71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7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1"/>
  <sheetViews>
    <sheetView view="pageBreakPreview" zoomScale="70" zoomScaleNormal="60" zoomScaleSheetLayoutView="70" zoomScalePageLayoutView="0" workbookViewId="0" topLeftCell="A7">
      <selection activeCell="A1" sqref="A1:IV1638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7" t="s">
        <v>42</v>
      </c>
      <c r="B2" s="58"/>
      <c r="C2" s="58"/>
      <c r="D2" s="58"/>
      <c r="E2" s="58"/>
      <c r="F2" s="58"/>
    </row>
    <row r="3" spans="2:5" ht="15.75">
      <c r="B3" s="5"/>
      <c r="C3" s="6"/>
      <c r="D3" s="6"/>
      <c r="E3" s="6"/>
    </row>
    <row r="4" spans="2:5" ht="15">
      <c r="B4" s="8" t="s">
        <v>0</v>
      </c>
      <c r="C4" s="59" t="s">
        <v>40</v>
      </c>
      <c r="D4" s="60"/>
      <c r="E4" s="60"/>
    </row>
    <row r="5" spans="2:5" ht="15">
      <c r="B5" s="8" t="s">
        <v>1</v>
      </c>
      <c r="C5" s="61">
        <v>5</v>
      </c>
      <c r="D5" s="62"/>
      <c r="E5" s="62"/>
    </row>
    <row r="6" spans="2:5" ht="15">
      <c r="B6" s="9" t="s">
        <v>2</v>
      </c>
      <c r="C6" s="61">
        <v>8664</v>
      </c>
      <c r="D6" s="62"/>
      <c r="E6" s="62"/>
    </row>
    <row r="7" spans="2:5" ht="15.75">
      <c r="B7" s="5"/>
      <c r="C7" s="6"/>
      <c r="D7" s="6"/>
      <c r="E7" s="6"/>
    </row>
    <row r="8" ht="15">
      <c r="E8" s="4">
        <v>9</v>
      </c>
    </row>
    <row r="9" spans="1:6" ht="15">
      <c r="A9" s="53" t="s">
        <v>3</v>
      </c>
      <c r="B9" s="54"/>
      <c r="C9" s="54"/>
      <c r="D9" s="54"/>
      <c r="E9" s="55"/>
      <c r="F9" s="56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44</v>
      </c>
    </row>
    <row r="11" spans="1:6" ht="27" customHeight="1">
      <c r="A11" s="14" t="s">
        <v>7</v>
      </c>
      <c r="B11" s="15" t="s">
        <v>34</v>
      </c>
      <c r="C11" s="16">
        <f>D11*C6</f>
        <v>40200.96</v>
      </c>
      <c r="D11" s="16">
        <v>4.64</v>
      </c>
      <c r="E11" s="17">
        <f>C11*12</f>
        <v>482411.52</v>
      </c>
      <c r="F11" s="63">
        <v>201936.06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4"/>
    </row>
    <row r="13" spans="1:6" ht="18.75">
      <c r="A13" s="20" t="s">
        <v>10</v>
      </c>
      <c r="B13" s="21" t="s">
        <v>11</v>
      </c>
      <c r="C13" s="17">
        <f>0.47*C6</f>
        <v>4072.08</v>
      </c>
      <c r="D13" s="17">
        <v>0.47</v>
      </c>
      <c r="E13" s="17">
        <f>C13*12</f>
        <v>48864.96</v>
      </c>
      <c r="F13" s="64"/>
    </row>
    <row r="14" spans="1:6" ht="19.5" customHeight="1">
      <c r="A14" s="20" t="s">
        <v>12</v>
      </c>
      <c r="B14" s="21" t="s">
        <v>37</v>
      </c>
      <c r="C14" s="17">
        <v>1350</v>
      </c>
      <c r="D14" s="17">
        <f>C14/C6</f>
        <v>0.15581717451523547</v>
      </c>
      <c r="E14" s="17">
        <f>C14*12</f>
        <v>16200</v>
      </c>
      <c r="F14" s="64"/>
    </row>
    <row r="15" spans="1:6" ht="20.25" customHeight="1">
      <c r="A15" s="20" t="s">
        <v>13</v>
      </c>
      <c r="B15" s="21" t="s">
        <v>47</v>
      </c>
      <c r="C15" s="17">
        <f aca="true" t="shared" si="0" ref="C15:C26">E15/12</f>
        <v>138.75</v>
      </c>
      <c r="D15" s="17">
        <f>C15/C6</f>
        <v>0.01601454293628809</v>
      </c>
      <c r="E15" s="17">
        <f>5*333</f>
        <v>1665</v>
      </c>
      <c r="F15" s="64"/>
    </row>
    <row r="16" spans="1:6" ht="18.75">
      <c r="A16" s="46" t="s">
        <v>14</v>
      </c>
      <c r="B16" s="1" t="s">
        <v>48</v>
      </c>
      <c r="C16" s="17">
        <f t="shared" si="0"/>
        <v>833.3333333333334</v>
      </c>
      <c r="D16" s="17">
        <f>C16/C6</f>
        <v>0.09618344105878732</v>
      </c>
      <c r="E16" s="2">
        <v>10000</v>
      </c>
      <c r="F16" s="64"/>
    </row>
    <row r="17" spans="1:6" ht="18.75">
      <c r="A17" s="46" t="s">
        <v>15</v>
      </c>
      <c r="B17" s="1" t="s">
        <v>46</v>
      </c>
      <c r="C17" s="17">
        <f t="shared" si="0"/>
        <v>3750</v>
      </c>
      <c r="D17" s="17">
        <f>C17/C6</f>
        <v>0.4328254847645429</v>
      </c>
      <c r="E17" s="2">
        <v>45000</v>
      </c>
      <c r="F17" s="64"/>
    </row>
    <row r="18" spans="1:6" ht="19.5" customHeight="1">
      <c r="A18" s="46" t="s">
        <v>16</v>
      </c>
      <c r="B18" s="1" t="s">
        <v>45</v>
      </c>
      <c r="C18" s="17">
        <f t="shared" si="0"/>
        <v>1500</v>
      </c>
      <c r="D18" s="17">
        <f>C18/C6</f>
        <v>0.1731301939058172</v>
      </c>
      <c r="E18" s="2">
        <v>18000</v>
      </c>
      <c r="F18" s="64"/>
    </row>
    <row r="19" spans="1:6" ht="34.5" customHeight="1">
      <c r="A19" s="46" t="s">
        <v>17</v>
      </c>
      <c r="B19" s="1" t="s">
        <v>53</v>
      </c>
      <c r="C19" s="17">
        <f t="shared" si="0"/>
        <v>375</v>
      </c>
      <c r="D19" s="17">
        <f>C19/C6</f>
        <v>0.0432825484764543</v>
      </c>
      <c r="E19" s="2">
        <v>4500</v>
      </c>
      <c r="F19" s="64"/>
    </row>
    <row r="20" spans="1:6" ht="21" customHeight="1">
      <c r="A20" s="46" t="s">
        <v>18</v>
      </c>
      <c r="B20" s="1" t="s">
        <v>51</v>
      </c>
      <c r="C20" s="17">
        <f t="shared" si="0"/>
        <v>19166.666666666668</v>
      </c>
      <c r="D20" s="17">
        <f>C20/C6</f>
        <v>2.2122191443521086</v>
      </c>
      <c r="E20" s="2">
        <v>230000</v>
      </c>
      <c r="F20" s="64"/>
    </row>
    <row r="21" spans="1:6" ht="36" customHeight="1">
      <c r="A21" s="46" t="s">
        <v>19</v>
      </c>
      <c r="B21" s="1" t="s">
        <v>49</v>
      </c>
      <c r="C21" s="17">
        <f t="shared" si="0"/>
        <v>2500</v>
      </c>
      <c r="D21" s="17">
        <f>C21/C6</f>
        <v>0.288550323176362</v>
      </c>
      <c r="E21" s="2">
        <v>30000</v>
      </c>
      <c r="F21" s="64"/>
    </row>
    <row r="22" spans="1:6" ht="18.75">
      <c r="A22" s="46" t="s">
        <v>20</v>
      </c>
      <c r="B22" s="1" t="s">
        <v>52</v>
      </c>
      <c r="C22" s="17">
        <f t="shared" si="0"/>
        <v>833.3333333333334</v>
      </c>
      <c r="D22" s="17">
        <f>C22/C6</f>
        <v>0.09618344105878732</v>
      </c>
      <c r="E22" s="2">
        <v>10000</v>
      </c>
      <c r="F22" s="64"/>
    </row>
    <row r="23" spans="1:6" ht="18.75">
      <c r="A23" s="46"/>
      <c r="B23" s="1" t="s">
        <v>50</v>
      </c>
      <c r="C23" s="17">
        <f t="shared" si="0"/>
        <v>5737.208333333333</v>
      </c>
      <c r="D23" s="17">
        <f>C23/C6</f>
        <v>0.6621893274853801</v>
      </c>
      <c r="E23" s="2">
        <v>68846.5</v>
      </c>
      <c r="F23" s="64"/>
    </row>
    <row r="24" spans="1:6" ht="18.75">
      <c r="A24" s="46"/>
      <c r="B24" s="1"/>
      <c r="C24" s="17">
        <f t="shared" si="0"/>
        <v>0</v>
      </c>
      <c r="D24" s="17">
        <f>C24/C6</f>
        <v>0</v>
      </c>
      <c r="E24" s="2"/>
      <c r="F24" s="64"/>
    </row>
    <row r="25" spans="1:6" ht="18.75">
      <c r="A25" s="46"/>
      <c r="B25" s="1"/>
      <c r="C25" s="17">
        <f t="shared" si="0"/>
        <v>0</v>
      </c>
      <c r="D25" s="17">
        <f>C25/C6</f>
        <v>0</v>
      </c>
      <c r="E25" s="2"/>
      <c r="F25" s="64"/>
    </row>
    <row r="26" spans="1:6" ht="18.75">
      <c r="A26" s="46"/>
      <c r="B26" s="1"/>
      <c r="C26" s="17">
        <f t="shared" si="0"/>
        <v>0</v>
      </c>
      <c r="D26" s="17">
        <f>C26/C6</f>
        <v>0</v>
      </c>
      <c r="E26" s="2"/>
      <c r="F26" s="64"/>
    </row>
    <row r="27" spans="1:6" ht="18.75">
      <c r="A27" s="20"/>
      <c r="B27" s="21" t="s">
        <v>21</v>
      </c>
      <c r="C27" s="16">
        <f>C23+C22+C21+C20+C19+C18+C17+C16+C15+C14+C13+C24+C25+C26</f>
        <v>40256.37166666667</v>
      </c>
      <c r="D27" s="16">
        <f>D23+D22+D21+D20+D19+D18+D17+D16+D15+D14+D13+D24+D25+D26</f>
        <v>4.646395621729764</v>
      </c>
      <c r="E27" s="16">
        <f>E23+E22+E21+E20+E19+E18+E17+E16+E15+E14+E13+E24+E25+E26</f>
        <v>483076.46</v>
      </c>
      <c r="F27" s="64"/>
    </row>
    <row r="28" spans="1:6" ht="37.5">
      <c r="A28" s="10" t="s">
        <v>22</v>
      </c>
      <c r="B28" s="22" t="s">
        <v>41</v>
      </c>
      <c r="C28" s="16">
        <f>D28*C6</f>
        <v>11436.480000000001</v>
      </c>
      <c r="D28" s="23">
        <f>ROUND((D27+D11)/84.6*12,2)</f>
        <v>1.32</v>
      </c>
      <c r="E28" s="16">
        <f>D28*12*C6</f>
        <v>137237.76</v>
      </c>
      <c r="F28" s="64"/>
    </row>
    <row r="29" spans="1:6" ht="37.5">
      <c r="A29" s="24" t="s">
        <v>23</v>
      </c>
      <c r="B29" s="25" t="s">
        <v>24</v>
      </c>
      <c r="C29" s="16">
        <f>ROUND((C27+C11)/84.5*3.5,2)</f>
        <v>3332.55</v>
      </c>
      <c r="D29" s="16">
        <f>C29/C6</f>
        <v>0.38464335180055403</v>
      </c>
      <c r="E29" s="16">
        <f>ROUND((E27+E11)/84.5*3.5,2)</f>
        <v>39990.63</v>
      </c>
      <c r="F29" s="64"/>
    </row>
    <row r="30" spans="1:6" ht="56.25">
      <c r="A30" s="24" t="s">
        <v>25</v>
      </c>
      <c r="B30" s="25" t="s">
        <v>26</v>
      </c>
      <c r="C30" s="26"/>
      <c r="D30" s="17"/>
      <c r="E30" s="26"/>
      <c r="F30" s="64"/>
    </row>
    <row r="31" spans="1:6" ht="18.75">
      <c r="A31" s="20"/>
      <c r="B31" s="25" t="s">
        <v>27</v>
      </c>
      <c r="C31" s="16"/>
      <c r="D31" s="16">
        <f>D29+D28+D27+D11</f>
        <v>10.991038973530317</v>
      </c>
      <c r="E31" s="16">
        <f>E29+E28+E27+E11</f>
        <v>1142716.37</v>
      </c>
      <c r="F31" s="65"/>
    </row>
    <row r="32" spans="1:6" ht="18.75">
      <c r="A32" s="20"/>
      <c r="B32" s="51" t="s">
        <v>39</v>
      </c>
      <c r="C32" s="52"/>
      <c r="D32" s="16">
        <f>-(F11+D34)/C6/12+D31</f>
        <v>9.032632733148661</v>
      </c>
      <c r="E32" s="16"/>
      <c r="F32" s="27"/>
    </row>
    <row r="33" spans="1:5" ht="15">
      <c r="A33" s="28"/>
      <c r="B33" s="28"/>
      <c r="C33" s="29"/>
      <c r="D33" s="29"/>
      <c r="E33" s="29"/>
    </row>
    <row r="34" spans="1:4" ht="22.5">
      <c r="A34" s="28"/>
      <c r="B34" s="30" t="s">
        <v>38</v>
      </c>
      <c r="C34" s="29"/>
      <c r="D34" s="31">
        <f>C36/100*88</f>
        <v>1675.52</v>
      </c>
    </row>
    <row r="35" spans="1:5" ht="15">
      <c r="A35" s="28"/>
      <c r="B35" s="28"/>
      <c r="C35" s="29"/>
      <c r="D35" s="29"/>
      <c r="E35" s="29"/>
    </row>
    <row r="36" spans="1:6" ht="18">
      <c r="A36" s="32"/>
      <c r="B36" s="33" t="s">
        <v>28</v>
      </c>
      <c r="C36" s="34">
        <f>C38+C39+C41+C42+C43+F38+F39+F40+F41+F42+C37</f>
        <v>1904</v>
      </c>
      <c r="D36" s="35"/>
      <c r="E36" s="35"/>
      <c r="F36" s="36"/>
    </row>
    <row r="37" spans="1:6" ht="18.75">
      <c r="A37" s="32"/>
      <c r="B37" s="37"/>
      <c r="C37" s="38"/>
      <c r="D37" s="39"/>
      <c r="E37" s="39"/>
      <c r="F37" s="40"/>
    </row>
    <row r="38" spans="1:6" ht="18.75">
      <c r="A38" s="32"/>
      <c r="B38" s="37" t="s">
        <v>32</v>
      </c>
      <c r="C38" s="38">
        <v>250</v>
      </c>
      <c r="D38" s="41"/>
      <c r="E38" s="42"/>
      <c r="F38" s="43"/>
    </row>
    <row r="39" spans="1:6" ht="18.75">
      <c r="A39" s="32"/>
      <c r="B39" s="37" t="s">
        <v>33</v>
      </c>
      <c r="C39" s="38">
        <v>250</v>
      </c>
      <c r="D39" s="41"/>
      <c r="E39" s="42"/>
      <c r="F39" s="43"/>
    </row>
    <row r="40" spans="1:6" ht="18.75">
      <c r="A40" s="32"/>
      <c r="B40" s="37" t="s">
        <v>29</v>
      </c>
      <c r="C40" s="38"/>
      <c r="D40" s="41"/>
      <c r="E40" s="42"/>
      <c r="F40" s="43"/>
    </row>
    <row r="41" spans="1:6" ht="18.75">
      <c r="A41" s="32"/>
      <c r="B41" s="37" t="s">
        <v>30</v>
      </c>
      <c r="C41" s="38">
        <v>600</v>
      </c>
      <c r="D41" s="41"/>
      <c r="E41" s="42"/>
      <c r="F41" s="43"/>
    </row>
    <row r="42" spans="1:6" ht="18.75">
      <c r="A42" s="32"/>
      <c r="B42" s="37" t="s">
        <v>31</v>
      </c>
      <c r="C42" s="38">
        <v>350</v>
      </c>
      <c r="D42" s="41"/>
      <c r="E42" s="42"/>
      <c r="F42" s="43"/>
    </row>
    <row r="43" spans="1:6" ht="18.75">
      <c r="A43" s="32"/>
      <c r="B43" s="37" t="s">
        <v>43</v>
      </c>
      <c r="C43" s="38">
        <v>454</v>
      </c>
      <c r="D43" s="39"/>
      <c r="E43" s="39"/>
      <c r="F43" s="40"/>
    </row>
    <row r="44" spans="1:5" ht="15">
      <c r="A44" s="28"/>
      <c r="B44" s="28"/>
      <c r="C44" s="29"/>
      <c r="D44" s="29"/>
      <c r="E44" s="29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</sheetData>
  <sheetProtection/>
  <mergeCells count="7">
    <mergeCell ref="B32:C32"/>
    <mergeCell ref="A9:F9"/>
    <mergeCell ref="A2:F2"/>
    <mergeCell ref="C4:E4"/>
    <mergeCell ref="C5:E5"/>
    <mergeCell ref="C6:E6"/>
    <mergeCell ref="F1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70" zoomScaleNormal="80" zoomScaleSheetLayoutView="70" zoomScalePageLayoutView="0" workbookViewId="0" topLeftCell="A1">
      <selection activeCell="A8" sqref="A8:F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421875" style="4" customWidth="1"/>
    <col min="5" max="5" width="15.140625" style="4" customWidth="1"/>
    <col min="6" max="6" width="22.8515625" style="7" hidden="1" customWidth="1"/>
    <col min="7" max="7" width="10.57421875" style="3" customWidth="1"/>
    <col min="8" max="8" width="9.140625" style="3" bestFit="1" customWidth="1"/>
    <col min="9" max="16384" width="8.8515625" style="3" customWidth="1"/>
  </cols>
  <sheetData>
    <row r="1" ht="33" customHeight="1">
      <c r="C1" s="66" t="s">
        <v>62</v>
      </c>
    </row>
    <row r="2" spans="1:6" ht="30" customHeight="1">
      <c r="A2" s="57" t="s">
        <v>61</v>
      </c>
      <c r="B2" s="58"/>
      <c r="C2" s="58"/>
      <c r="D2" s="58"/>
      <c r="E2" s="58"/>
      <c r="F2" s="58"/>
    </row>
    <row r="3" spans="2:5" ht="15.75">
      <c r="B3" s="5"/>
      <c r="C3" s="6"/>
      <c r="D3" s="6"/>
      <c r="E3" s="6"/>
    </row>
    <row r="4" spans="2:5" ht="15">
      <c r="B4" s="8" t="s">
        <v>0</v>
      </c>
      <c r="C4" s="59" t="s">
        <v>40</v>
      </c>
      <c r="D4" s="60"/>
      <c r="E4" s="60"/>
    </row>
    <row r="5" spans="2:5" ht="15">
      <c r="B5" s="8" t="s">
        <v>1</v>
      </c>
      <c r="C5" s="61">
        <v>5</v>
      </c>
      <c r="D5" s="62"/>
      <c r="E5" s="62"/>
    </row>
    <row r="6" spans="2:5" ht="15">
      <c r="B6" s="9" t="s">
        <v>2</v>
      </c>
      <c r="C6" s="61">
        <v>8664</v>
      </c>
      <c r="D6" s="62"/>
      <c r="E6" s="62"/>
    </row>
    <row r="7" ht="15">
      <c r="E7" s="4">
        <v>9</v>
      </c>
    </row>
    <row r="8" spans="1:6" ht="15">
      <c r="A8" s="53" t="s">
        <v>3</v>
      </c>
      <c r="B8" s="54"/>
      <c r="C8" s="54"/>
      <c r="D8" s="54"/>
      <c r="E8" s="55"/>
      <c r="F8" s="56"/>
    </row>
    <row r="9" spans="1:6" ht="75.75" customHeight="1">
      <c r="A9" s="10" t="s">
        <v>4</v>
      </c>
      <c r="B9" s="11" t="s">
        <v>5</v>
      </c>
      <c r="C9" s="12" t="s">
        <v>36</v>
      </c>
      <c r="D9" s="13" t="s">
        <v>6</v>
      </c>
      <c r="E9" s="12" t="s">
        <v>35</v>
      </c>
      <c r="F9" s="47" t="s">
        <v>44</v>
      </c>
    </row>
    <row r="10" spans="1:6" ht="27" customHeight="1">
      <c r="A10" s="14" t="s">
        <v>7</v>
      </c>
      <c r="B10" s="15" t="s">
        <v>34</v>
      </c>
      <c r="C10" s="16">
        <f>D10*C6</f>
        <v>40200.96</v>
      </c>
      <c r="D10" s="16">
        <v>4.64</v>
      </c>
      <c r="E10" s="17">
        <f>C10*12</f>
        <v>482411.52</v>
      </c>
      <c r="F10" s="63"/>
    </row>
    <row r="11" spans="1:6" ht="27" customHeight="1">
      <c r="A11" s="18" t="s">
        <v>8</v>
      </c>
      <c r="B11" s="19" t="s">
        <v>9</v>
      </c>
      <c r="C11" s="17"/>
      <c r="D11" s="17"/>
      <c r="E11" s="17"/>
      <c r="F11" s="64"/>
    </row>
    <row r="12" spans="1:6" ht="18.75">
      <c r="A12" s="20" t="s">
        <v>10</v>
      </c>
      <c r="B12" s="21" t="s">
        <v>11</v>
      </c>
      <c r="C12" s="17">
        <f>0.47*C6</f>
        <v>4072.08</v>
      </c>
      <c r="D12" s="17">
        <v>0.47</v>
      </c>
      <c r="E12" s="17">
        <f>C12*12</f>
        <v>48864.96</v>
      </c>
      <c r="F12" s="64"/>
    </row>
    <row r="13" spans="1:6" ht="19.5" customHeight="1">
      <c r="A13" s="20" t="s">
        <v>12</v>
      </c>
      <c r="B13" s="21" t="s">
        <v>37</v>
      </c>
      <c r="C13" s="17">
        <v>1350</v>
      </c>
      <c r="D13" s="17">
        <f>C13/C6</f>
        <v>0.15581717451523547</v>
      </c>
      <c r="E13" s="17">
        <f>C13*12</f>
        <v>16200</v>
      </c>
      <c r="F13" s="64"/>
    </row>
    <row r="14" spans="1:6" ht="20.25" customHeight="1">
      <c r="A14" s="20" t="s">
        <v>13</v>
      </c>
      <c r="B14" s="21" t="s">
        <v>47</v>
      </c>
      <c r="C14" s="17">
        <f aca="true" t="shared" si="0" ref="C14:C21">E14/12</f>
        <v>138.75</v>
      </c>
      <c r="D14" s="17">
        <f>C14/C6</f>
        <v>0.01601454293628809</v>
      </c>
      <c r="E14" s="17">
        <f>5*333</f>
        <v>1665</v>
      </c>
      <c r="F14" s="64"/>
    </row>
    <row r="15" spans="1:6" ht="18.75">
      <c r="A15" s="46" t="s">
        <v>14</v>
      </c>
      <c r="B15" s="1" t="s">
        <v>48</v>
      </c>
      <c r="C15" s="17">
        <f t="shared" si="0"/>
        <v>1000</v>
      </c>
      <c r="D15" s="17">
        <f>C15/C6</f>
        <v>0.11542012927054478</v>
      </c>
      <c r="E15" s="2">
        <v>12000</v>
      </c>
      <c r="F15" s="64"/>
    </row>
    <row r="16" spans="1:6" ht="18.75">
      <c r="A16" s="46" t="s">
        <v>15</v>
      </c>
      <c r="B16" s="1" t="s">
        <v>46</v>
      </c>
      <c r="C16" s="17">
        <f t="shared" si="0"/>
        <v>3750</v>
      </c>
      <c r="D16" s="17">
        <f>C16/C6</f>
        <v>0.4328254847645429</v>
      </c>
      <c r="E16" s="2">
        <v>45000</v>
      </c>
      <c r="F16" s="64"/>
    </row>
    <row r="17" spans="1:6" ht="19.5" customHeight="1">
      <c r="A17" s="46" t="s">
        <v>16</v>
      </c>
      <c r="B17" s="1" t="s">
        <v>45</v>
      </c>
      <c r="C17" s="17">
        <f t="shared" si="0"/>
        <v>1500</v>
      </c>
      <c r="D17" s="17">
        <f>C17/C6</f>
        <v>0.1731301939058172</v>
      </c>
      <c r="E17" s="2">
        <v>18000</v>
      </c>
      <c r="F17" s="64"/>
    </row>
    <row r="18" spans="1:6" ht="34.5" customHeight="1">
      <c r="A18" s="46" t="s">
        <v>17</v>
      </c>
      <c r="B18" s="1" t="s">
        <v>54</v>
      </c>
      <c r="C18" s="17">
        <f t="shared" si="0"/>
        <v>3000</v>
      </c>
      <c r="D18" s="17">
        <f>C18/C6</f>
        <v>0.3462603878116344</v>
      </c>
      <c r="E18" s="2">
        <v>36000</v>
      </c>
      <c r="F18" s="64"/>
    </row>
    <row r="19" spans="1:6" ht="21" customHeight="1">
      <c r="A19" s="46" t="s">
        <v>18</v>
      </c>
      <c r="B19" s="1" t="s">
        <v>55</v>
      </c>
      <c r="C19" s="17">
        <f t="shared" si="0"/>
        <v>7500</v>
      </c>
      <c r="D19" s="17">
        <f>C19/C6</f>
        <v>0.8656509695290858</v>
      </c>
      <c r="E19" s="2">
        <v>90000</v>
      </c>
      <c r="F19" s="64"/>
    </row>
    <row r="20" spans="1:6" ht="36" customHeight="1">
      <c r="A20" s="46" t="s">
        <v>19</v>
      </c>
      <c r="B20" s="1" t="s">
        <v>49</v>
      </c>
      <c r="C20" s="17">
        <f t="shared" si="0"/>
        <v>2500</v>
      </c>
      <c r="D20" s="17">
        <f>C20/C6</f>
        <v>0.288550323176362</v>
      </c>
      <c r="E20" s="2">
        <v>30000</v>
      </c>
      <c r="F20" s="64"/>
    </row>
    <row r="21" spans="1:6" ht="18.75">
      <c r="A21" s="46" t="s">
        <v>20</v>
      </c>
      <c r="B21" s="1" t="s">
        <v>56</v>
      </c>
      <c r="C21" s="17">
        <f t="shared" si="0"/>
        <v>1000</v>
      </c>
      <c r="D21" s="17">
        <f>C21/C6</f>
        <v>0.11542012927054478</v>
      </c>
      <c r="E21" s="2">
        <v>12000</v>
      </c>
      <c r="F21" s="64"/>
    </row>
    <row r="22" spans="1:6" ht="18.75">
      <c r="A22" s="20"/>
      <c r="B22" s="21" t="s">
        <v>21</v>
      </c>
      <c r="C22" s="16">
        <f>C21+C20+C19+C18+C17+C16+C15+C14+C13+C12</f>
        <v>25810.83</v>
      </c>
      <c r="D22" s="16">
        <f>D21+D20+D19+D18+D17+D16+D15+D14+D13+D12</f>
        <v>2.9790893351800554</v>
      </c>
      <c r="E22" s="16">
        <f>E21+E20+E19+E18+E17+E16+E15+E14+E13+E12</f>
        <v>309729.96</v>
      </c>
      <c r="F22" s="64"/>
    </row>
    <row r="23" spans="1:6" ht="37.5">
      <c r="A23" s="10" t="s">
        <v>22</v>
      </c>
      <c r="B23" s="22" t="s">
        <v>41</v>
      </c>
      <c r="C23" s="16">
        <f>D23*C6</f>
        <v>9357.12</v>
      </c>
      <c r="D23" s="23">
        <f>ROUND((D22+D10)/84.6*12,2)</f>
        <v>1.08</v>
      </c>
      <c r="E23" s="16">
        <f>D23*12*C6</f>
        <v>112285.44</v>
      </c>
      <c r="F23" s="64"/>
    </row>
    <row r="24" spans="1:6" ht="37.5">
      <c r="A24" s="24" t="s">
        <v>23</v>
      </c>
      <c r="B24" s="25" t="s">
        <v>24</v>
      </c>
      <c r="C24" s="16">
        <f>ROUND((C22+C10)/84.5*3.5,2)</f>
        <v>2734.22</v>
      </c>
      <c r="D24" s="16">
        <f>C24/C6</f>
        <v>0.31558402585410894</v>
      </c>
      <c r="E24" s="16">
        <f>ROUND((E22+E10)/84.5*3.5,2)</f>
        <v>32810.59</v>
      </c>
      <c r="F24" s="64"/>
    </row>
    <row r="25" spans="1:6" ht="56.25">
      <c r="A25" s="24" t="s">
        <v>25</v>
      </c>
      <c r="B25" s="25" t="s">
        <v>26</v>
      </c>
      <c r="C25" s="26"/>
      <c r="D25" s="17"/>
      <c r="E25" s="26"/>
      <c r="F25" s="64"/>
    </row>
    <row r="26" spans="1:8" ht="18.75">
      <c r="A26" s="20"/>
      <c r="B26" s="25" t="s">
        <v>27</v>
      </c>
      <c r="C26" s="16"/>
      <c r="D26" s="16">
        <f>D24+D23+D22+D10</f>
        <v>9.014673361034163</v>
      </c>
      <c r="E26" s="16">
        <f>E24+E23+E22+E10</f>
        <v>937237.51</v>
      </c>
      <c r="F26" s="65"/>
      <c r="H26" s="49"/>
    </row>
    <row r="27" spans="1:6" ht="18.75">
      <c r="A27" s="20"/>
      <c r="B27" s="51" t="s">
        <v>39</v>
      </c>
      <c r="C27" s="52"/>
      <c r="D27" s="16">
        <f>-(F10+D29)/C6/12+D26</f>
        <v>8.998557633117882</v>
      </c>
      <c r="E27" s="16"/>
      <c r="F27" s="27"/>
    </row>
    <row r="28" spans="1:5" ht="15">
      <c r="A28" s="28"/>
      <c r="B28" s="28"/>
      <c r="C28" s="29"/>
      <c r="D28" s="29"/>
      <c r="E28" s="29"/>
    </row>
    <row r="29" spans="1:4" ht="22.5">
      <c r="A29" s="28"/>
      <c r="B29" s="30" t="s">
        <v>38</v>
      </c>
      <c r="C29" s="29"/>
      <c r="D29" s="31">
        <f>C31/100*88</f>
        <v>1675.52</v>
      </c>
    </row>
    <row r="30" spans="1:5" ht="15">
      <c r="A30" s="28"/>
      <c r="B30" s="28"/>
      <c r="C30" s="29"/>
      <c r="D30" s="29"/>
      <c r="E30" s="29"/>
    </row>
    <row r="31" spans="1:6" ht="18">
      <c r="A31" s="32"/>
      <c r="B31" s="33" t="s">
        <v>28</v>
      </c>
      <c r="C31" s="34">
        <f>C33+C34+C36+C37+C38+F33+F34+F35+F36+F37+C32</f>
        <v>1904</v>
      </c>
      <c r="D31" s="35"/>
      <c r="E31" s="35"/>
      <c r="F31" s="36"/>
    </row>
    <row r="32" spans="1:7" ht="18.75">
      <c r="A32" s="32"/>
      <c r="B32" s="37"/>
      <c r="C32" s="38"/>
      <c r="D32" s="39"/>
      <c r="E32" s="39"/>
      <c r="F32" s="40"/>
      <c r="G32" s="49"/>
    </row>
    <row r="33" spans="1:6" ht="18.75">
      <c r="A33" s="32"/>
      <c r="B33" s="37" t="s">
        <v>32</v>
      </c>
      <c r="C33" s="38">
        <v>250</v>
      </c>
      <c r="D33" s="48"/>
      <c r="E33" s="48"/>
      <c r="F33" s="40"/>
    </row>
    <row r="34" spans="1:6" ht="18.75">
      <c r="A34" s="32"/>
      <c r="B34" s="37" t="s">
        <v>33</v>
      </c>
      <c r="C34" s="38">
        <v>250</v>
      </c>
      <c r="D34" s="48"/>
      <c r="E34" s="48"/>
      <c r="F34" s="40"/>
    </row>
    <row r="35" spans="1:6" ht="18.75">
      <c r="A35" s="32"/>
      <c r="B35" s="37" t="s">
        <v>29</v>
      </c>
      <c r="C35" s="38"/>
      <c r="D35" s="48"/>
      <c r="E35" s="48"/>
      <c r="F35" s="40"/>
    </row>
    <row r="36" spans="1:6" ht="18.75">
      <c r="A36" s="32"/>
      <c r="B36" s="37" t="s">
        <v>30</v>
      </c>
      <c r="C36" s="38">
        <v>600</v>
      </c>
      <c r="D36" s="48"/>
      <c r="E36" s="48"/>
      <c r="F36" s="40"/>
    </row>
    <row r="37" spans="1:6" ht="18.75">
      <c r="A37" s="32"/>
      <c r="B37" s="37" t="s">
        <v>31</v>
      </c>
      <c r="C37" s="38">
        <v>350</v>
      </c>
      <c r="D37" s="48"/>
      <c r="E37" s="48"/>
      <c r="F37" s="40"/>
    </row>
    <row r="38" spans="1:6" ht="18.75">
      <c r="A38" s="32"/>
      <c r="B38" s="37" t="s">
        <v>43</v>
      </c>
      <c r="C38" s="38">
        <v>454</v>
      </c>
      <c r="D38" s="39"/>
      <c r="E38" s="39"/>
      <c r="F38" s="40"/>
    </row>
    <row r="39" spans="1:5" ht="15">
      <c r="A39" s="28"/>
      <c r="B39" s="28"/>
      <c r="C39" s="29"/>
      <c r="D39" s="29"/>
      <c r="E39" s="29"/>
    </row>
    <row r="40" spans="2:5" ht="15.75">
      <c r="B40" s="5" t="s">
        <v>57</v>
      </c>
      <c r="C40" s="6"/>
      <c r="D40" s="6"/>
      <c r="E40" s="6"/>
    </row>
    <row r="41" spans="1:5" ht="15">
      <c r="A41" s="44"/>
      <c r="B41" s="44"/>
      <c r="C41" s="45"/>
      <c r="D41" s="45"/>
      <c r="E41" s="45"/>
    </row>
    <row r="42" spans="1:5" ht="18.75">
      <c r="A42" s="44"/>
      <c r="B42" s="1" t="s">
        <v>60</v>
      </c>
      <c r="C42" s="1">
        <v>68846</v>
      </c>
      <c r="D42" s="45"/>
      <c r="E42" s="45"/>
    </row>
    <row r="43" spans="1:5" ht="18.75">
      <c r="A43" s="44"/>
      <c r="B43" s="1" t="s">
        <v>58</v>
      </c>
      <c r="C43" s="1">
        <v>120000</v>
      </c>
      <c r="D43" s="45"/>
      <c r="E43" s="45"/>
    </row>
    <row r="44" spans="1:5" ht="18.75">
      <c r="A44" s="44"/>
      <c r="B44" s="1" t="s">
        <v>59</v>
      </c>
      <c r="C44" s="50">
        <v>13090.06</v>
      </c>
      <c r="D44" s="45"/>
      <c r="E44" s="45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3:5" ht="15">
      <c r="C52" s="45"/>
      <c r="D52" s="45"/>
      <c r="E52" s="45"/>
    </row>
    <row r="53" spans="3:5" ht="15">
      <c r="C53" s="45"/>
      <c r="D53" s="45"/>
      <c r="E53" s="45"/>
    </row>
    <row r="54" spans="3:5" ht="15">
      <c r="C54" s="45"/>
      <c r="D54" s="45"/>
      <c r="E54" s="45"/>
    </row>
    <row r="55" spans="3:5" ht="15">
      <c r="C55" s="45"/>
      <c r="D55" s="45"/>
      <c r="E55" s="45"/>
    </row>
    <row r="56" spans="3:5" ht="15">
      <c r="C56" s="45"/>
      <c r="D56" s="45"/>
      <c r="E56" s="45"/>
    </row>
    <row r="57" spans="3:5" ht="15">
      <c r="C57" s="45"/>
      <c r="D57" s="45"/>
      <c r="E57" s="45"/>
    </row>
    <row r="58" spans="3:5" ht="15"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</sheetData>
  <sheetProtection/>
  <mergeCells count="7">
    <mergeCell ref="B27:C27"/>
    <mergeCell ref="A2:F2"/>
    <mergeCell ref="C4:E4"/>
    <mergeCell ref="C5:E5"/>
    <mergeCell ref="C6:E6"/>
    <mergeCell ref="A8:F8"/>
    <mergeCell ref="F10:F26"/>
  </mergeCells>
  <printOptions/>
  <pageMargins left="0.7" right="0.7" top="0.75" bottom="0.75" header="0.3" footer="0.3"/>
  <pageSetup horizontalDpi="600" verticalDpi="600" orientation="portrait" paperSize="9" scale="7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2015-12-23T08:24:46Z</cp:lastPrinted>
  <dcterms:created xsi:type="dcterms:W3CDTF">2006-09-28T05:33:49Z</dcterms:created>
  <dcterms:modified xsi:type="dcterms:W3CDTF">2016-01-20T08:34:19Z</dcterms:modified>
  <cp:category/>
  <cp:version/>
  <cp:contentType/>
  <cp:contentStatus/>
</cp:coreProperties>
</file>